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2025\PENELITIAN DAN PENGABDIAN\"/>
    </mc:Choice>
  </mc:AlternateContent>
  <xr:revisionPtr revIDLastSave="0" documentId="13_ncr:1_{BCE1B103-2A98-4692-8051-6078344B88D3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Sheet1" sheetId="1" r:id="rId1"/>
    <sheet name="keterangan PPh dan PPN" sheetId="2" r:id="rId2"/>
  </sheets>
  <definedNames>
    <definedName name="_xlnm.Print_Area" localSheetId="0">Sheet1!$A$1:$I$61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16" i="2"/>
  <c r="B19" i="2" s="1"/>
  <c r="B14" i="2"/>
  <c r="B13" i="2"/>
  <c r="B10" i="2"/>
  <c r="B9" i="2"/>
  <c r="B3" i="2"/>
  <c r="B11" i="2" s="1"/>
  <c r="B4" i="2" l="1"/>
  <c r="B6" i="2" s="1"/>
  <c r="B7" i="2"/>
  <c r="B12" i="2"/>
  <c r="B8" i="2"/>
  <c r="B18" i="2"/>
  <c r="I16" i="1" l="1"/>
  <c r="I35" i="1"/>
  <c r="I41" i="1"/>
  <c r="I40" i="1"/>
  <c r="I36" i="1"/>
  <c r="I31" i="1"/>
  <c r="I30" i="1"/>
  <c r="I26" i="1"/>
  <c r="I25" i="1"/>
  <c r="I21" i="1"/>
  <c r="I20" i="1"/>
  <c r="I44" i="1" l="1"/>
  <c r="I45" i="1" s="1"/>
  <c r="F45" i="1" l="1"/>
</calcChain>
</file>

<file path=xl/sharedStrings.xml><?xml version="1.0" encoding="utf-8"?>
<sst xmlns="http://schemas.openxmlformats.org/spreadsheetml/2006/main" count="122" uniqueCount="109">
  <si>
    <t>UNIVERSITAS JENDERAL SOEDIRMAN</t>
  </si>
  <si>
    <t>SURAT PERNYATAAN TANGGUNG JAWAB BELANJA</t>
  </si>
  <si>
    <t>Yang bertanda tangan di bawah ini :</t>
  </si>
  <si>
    <t>Nama</t>
  </si>
  <si>
    <t>NIP</t>
  </si>
  <si>
    <t>Alamat</t>
  </si>
  <si>
    <t>1.</t>
  </si>
  <si>
    <t>No</t>
  </si>
  <si>
    <t>2.</t>
  </si>
  <si>
    <t>Jumlah angka tersebut diatas, benar-benar dikeluarkan untuk kegiatan kerjasama dimaksud.</t>
  </si>
  <si>
    <t>3.</t>
  </si>
  <si>
    <t>Bersedia menyimpan dengan baik seluruh bukti pengeluaran belanja yang telah dilaksanakan.</t>
  </si>
  <si>
    <t>4.</t>
  </si>
  <si>
    <t>Bersedia untuk dilakukan pemeriksaan terhadap bukti-bukti pengeluaran oleh aparat pengawas fungsional pemerintah.</t>
  </si>
  <si>
    <t>5.</t>
  </si>
  <si>
    <t>Demikian surat pernyataan ini dibuat dengan sebenarnya.</t>
  </si>
  <si>
    <t>Apabila dikemudian hari, pernyataan yang saya buat ini mengakibatkan kerugian negara maka saya bersedia mengembalikan kerugian negara dimaksud sesuai dengan peraturan perundang-undangan.</t>
  </si>
  <si>
    <t>Mengetahui,</t>
  </si>
  <si>
    <t>Pejabat Pembuat Komitmen</t>
  </si>
  <si>
    <t>Oki Sri Linangkung, S.E., M.Akun</t>
  </si>
  <si>
    <t>NIP. 197810302008102001</t>
  </si>
  <si>
    <t>DPP</t>
  </si>
  <si>
    <t>Menggunakan Perkegiatan</t>
  </si>
  <si>
    <t>PPh22</t>
  </si>
  <si>
    <t>Jika dibawah 2 juta</t>
  </si>
  <si>
    <t>Hanya dikenakan PPh23</t>
  </si>
  <si>
    <t>ber NPWP : 2%</t>
  </si>
  <si>
    <t>No NPWP : 4 %</t>
  </si>
  <si>
    <t>Golongan IV</t>
  </si>
  <si>
    <t>Golongan III ke bawah</t>
  </si>
  <si>
    <t>NPWP/NIK</t>
  </si>
  <si>
    <t>Catatan jika belanja diatas 2 juta dalam pembelian alat/bahan menggunakan faktur Pajak</t>
  </si>
  <si>
    <t>Konsumsi kena pajak PPh 23 (2% ber NPWP, jika tidak berNPWP 4%)</t>
  </si>
  <si>
    <t>Transportasi dan akomodasi tidak kena pajak</t>
  </si>
  <si>
    <t>Sewa peralatan PPh 23</t>
  </si>
  <si>
    <r>
      <t>Untuk Pajak Honor (</t>
    </r>
    <r>
      <rPr>
        <b/>
        <sz val="11"/>
        <color theme="1"/>
        <rFont val="Calibri"/>
        <family val="2"/>
        <scheme val="minor"/>
      </rPr>
      <t>tidak boleh untuk peneliti</t>
    </r>
  </si>
  <si>
    <t>materai 10.000</t>
  </si>
  <si>
    <t>Peneliti</t>
  </si>
  <si>
    <t>dalam hal ini bertindak sebagai peneliti dengan skema  ................. tahun .............., nomor kontrak ......................., tanggal ..........., dengan judul ...................................................... menyatakan bahwa saya bertanggungjawab secara formal dan material atas kebenaran pengeluaran belanja dan perhitungan pemungutan pajak atas segala pembayaran belanja-belanja untuk membiayai kegiatan tersebut diatas dengan perincian sebagai berikut:</t>
  </si>
  <si>
    <t>Purwokerto, ………………</t>
  </si>
  <si>
    <t>……………………………</t>
  </si>
  <si>
    <t>NIP. ……………………</t>
  </si>
  <si>
    <t>KEMENTERIAN PENDIDIKAN TINGGI, SAINS, DAN TEKNOLOGI</t>
  </si>
  <si>
    <t xml:space="preserve">Telp. (0281) 635292 ext. 153 – Facs. 631802  Surel : info@unsoed.ac.id Laman : unsoed.ac.id </t>
  </si>
  <si>
    <t xml:space="preserve">Jl. Prof. Dr. H. Bunyamin No. 708 Kotak Pos 115 – Purwokerto 53122
</t>
  </si>
  <si>
    <t>CV. Transport</t>
  </si>
  <si>
    <t>transport peneliti pengambilan data</t>
  </si>
  <si>
    <t>Sewa kendaraan untuk survey</t>
  </si>
  <si>
    <t>Tanggal Transaksi</t>
  </si>
  <si>
    <t>Uraian 
(nama dan jenis barang)</t>
  </si>
  <si>
    <t>nomor bukti</t>
  </si>
  <si>
    <t>Nama Penjual</t>
  </si>
  <si>
    <t>Contoh :</t>
  </si>
  <si>
    <t>28 Mei 2025</t>
  </si>
  <si>
    <t>Kliwon</t>
  </si>
  <si>
    <t>Upah tukang arit : 15 hari</t>
  </si>
  <si>
    <t>15 Agustus 2025</t>
  </si>
  <si>
    <t>1</t>
  </si>
  <si>
    <t>2</t>
  </si>
  <si>
    <t>Upah pembantu teknis</t>
  </si>
  <si>
    <t>Anissa</t>
  </si>
  <si>
    <t>Jurnal terakreditasi</t>
  </si>
  <si>
    <t>Pendaftaran hak cipta</t>
  </si>
  <si>
    <t>Jurnal Angkasa</t>
  </si>
  <si>
    <t>Kemenhumham</t>
  </si>
  <si>
    <t>Quantity</t>
  </si>
  <si>
    <t>28 Oktober 2025</t>
  </si>
  <si>
    <t>3</t>
  </si>
  <si>
    <t>4</t>
  </si>
  <si>
    <t>5</t>
  </si>
  <si>
    <t>6</t>
  </si>
  <si>
    <t>7</t>
  </si>
  <si>
    <t>8</t>
  </si>
  <si>
    <t>9</t>
  </si>
  <si>
    <t>10</t>
  </si>
  <si>
    <t>Harga satuan (Rp)</t>
  </si>
  <si>
    <t>Total harga (Rp)</t>
  </si>
  <si>
    <r>
      <rPr>
        <b/>
        <sz val="12"/>
        <color theme="1"/>
        <rFont val="Times New Roman"/>
        <family val="1"/>
      </rPr>
      <t>Biaya upah dan jasa  (maksimal 10%)</t>
    </r>
    <r>
      <rPr>
        <sz val="12"/>
        <color theme="1"/>
        <rFont val="Times New Roman"/>
        <family val="1"/>
      </rPr>
      <t xml:space="preserve">
- upah pembantu teknis/asisten pelaksana dg keahlian khusus : Rp. 25.000,-/orang/jam maksimal 3 jam sehari selama 20 hari dalam sebulan
- pembantu lapangan tanpa keahlian khusus : Rp. 80.000,-/orang/jam maksimal 20 hari dalam sebulan</t>
    </r>
  </si>
  <si>
    <r>
      <rPr>
        <b/>
        <sz val="12"/>
        <color theme="1"/>
        <rFont val="Times New Roman"/>
        <family val="1"/>
      </rPr>
      <t>Biaya teknologi dan inovasi (minimal 50%)</t>
    </r>
    <r>
      <rPr>
        <sz val="12"/>
        <color theme="1"/>
        <rFont val="Times New Roman"/>
        <family val="1"/>
      </rPr>
      <t xml:space="preserve">
Biaya alat; dan bahan meliputi
1). pembelian/pengadaan barang/bahan produksi  seperti bahan baku atau komponen
2). pembelian/pengadaan alat produksi seperti mesin dan peralatan</t>
    </r>
  </si>
  <si>
    <r>
      <rPr>
        <b/>
        <sz val="12"/>
        <color theme="1"/>
        <rFont val="Times New Roman"/>
        <family val="1"/>
      </rPr>
      <t>Biaya perjalanan (maksimal 15%)</t>
    </r>
    <r>
      <rPr>
        <sz val="12"/>
        <color theme="1"/>
        <rFont val="Times New Roman"/>
        <family val="1"/>
      </rPr>
      <t xml:space="preserve">
Meliputi : biaya taksi perjalanan dinas dalam negeri, biaya tiket pesawat pperjalanan dinas dalam negeri pergi-pulang, biaya uang harian perjalanan dinas dalam negeri kunjungan kepada mitra tanpa biaya konsumsi dan transpor lokal, biaya uang saku kunjungan pada mitra, </t>
    </r>
  </si>
  <si>
    <r>
      <rPr>
        <b/>
        <sz val="12"/>
        <color theme="1"/>
        <rFont val="Times New Roman"/>
        <family val="1"/>
      </rPr>
      <t>Biaya  Lainnya (maksimal 5%)</t>
    </r>
    <r>
      <rPr>
        <sz val="12"/>
        <color theme="1"/>
        <rFont val="Times New Roman"/>
        <family val="1"/>
      </rPr>
      <t xml:space="preserve">
Untuk pemenuhan luaran wajib dan pendaftarannya (hak cipta maksimal Rp. 300.000,- ; paten sederhana maksimal Rp. 750.000,- ; paten biasa maksimal Rp. 3.450.000,- ; desain industri maksimal Rp. 300.000,- ; merek maksimal Rp. 1.800.000,-)</t>
    </r>
  </si>
  <si>
    <r>
      <rPr>
        <b/>
        <sz val="12"/>
        <color theme="1"/>
        <rFont val="Times New Roman"/>
        <family val="1"/>
      </rPr>
      <t>Biaya pelatihan (maksimal 20%)</t>
    </r>
    <r>
      <rPr>
        <sz val="12"/>
        <color theme="1"/>
        <rFont val="Times New Roman"/>
        <family val="1"/>
      </rPr>
      <t xml:space="preserve">
- biaya makanan dan/atau kudapan dengan harga sesuai wilayah dilaksanakannya kegiatan dengan peserta di luar tim pelaksana dan wajib melibatkan mitra sasaran secara luring minimal 2 jam, sedangkan untuk biaya makanan bisa digunakan untuk pelaksanaan kegiatan luring minimal 4 jam
- Kegiatan workshop, sosialisasi, FGD, dan lain-lain menggunakan ruangan diutamakan menggunakan fasilitas dan/atau dana dari mitra sasaran atau dana mitra pemerintah</t>
    </r>
  </si>
  <si>
    <t>Snack / kudapan</t>
  </si>
  <si>
    <t>Makan siang</t>
  </si>
  <si>
    <t>Menu catering</t>
  </si>
  <si>
    <t>Dana Tahap 1 (80%)</t>
  </si>
  <si>
    <t>Pajak (PPN dan PPh Pasal 23)</t>
  </si>
  <si>
    <t>Penggunaan Anggaran :</t>
  </si>
  <si>
    <t>Total Penggunaan Anggaran</t>
  </si>
  <si>
    <t>Sisa Dana</t>
  </si>
  <si>
    <t>: ………………………….</t>
  </si>
  <si>
    <t>Nominal SPM</t>
  </si>
  <si>
    <t>(nilai bruto transaksi)</t>
  </si>
  <si>
    <t>Nominal Setelah 11%</t>
  </si>
  <si>
    <t>PPn</t>
  </si>
  <si>
    <t>PPh 23 - 2% ber NPWP</t>
  </si>
  <si>
    <t>PPh 23 - 4% tanpa NPWP</t>
  </si>
  <si>
    <r>
      <t xml:space="preserve">PPh 23 - </t>
    </r>
    <r>
      <rPr>
        <b/>
        <sz val="11"/>
        <color theme="1"/>
        <rFont val="Calibri"/>
        <family val="2"/>
        <scheme val="minor"/>
      </rPr>
      <t>Konsumsi 2.5%</t>
    </r>
  </si>
  <si>
    <t>Pake NPWP Pribadi Pake PPh21 5%x50</t>
  </si>
  <si>
    <r>
      <t xml:space="preserve">PPh 23 - </t>
    </r>
    <r>
      <rPr>
        <b/>
        <sz val="11"/>
        <color theme="1"/>
        <rFont val="Calibri"/>
        <family val="2"/>
        <scheme val="minor"/>
      </rPr>
      <t>Konsumsi 2%</t>
    </r>
  </si>
  <si>
    <t>NPWP Badan</t>
  </si>
  <si>
    <t>PPh 22 - punya NPWP 1,5%</t>
  </si>
  <si>
    <t>PPh 22 - tdk punya NPWP 3%</t>
  </si>
  <si>
    <t>pph 21 5%</t>
  </si>
  <si>
    <t>pph 21 15%</t>
  </si>
  <si>
    <t>DPP biro jasa 10 % dr NT</t>
  </si>
  <si>
    <t>PPN 1%</t>
  </si>
  <si>
    <t>PPh 23 biro jasa</t>
  </si>
  <si>
    <t>PPh UMKM 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</si>
</sst>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21]dd\ mmmm\ yyyy;@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sz val="10"/>
      <color theme="1"/>
      <name val="Arial"/>
      <family val="2"/>
    </font>
    <font>
      <u/>
      <sz val="12"/>
      <color theme="1"/>
      <name val="Times New Roman"/>
      <family val="1"/>
    </font>
    <font>
      <sz val="16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164" fontId="8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9" fillId="0" borderId="0" xfId="0" applyFont="1" applyAlignment="1"/>
    <xf numFmtId="0" fontId="9" fillId="0" borderId="0" xfId="0" applyFont="1" applyAlignment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9" fillId="0" borderId="0" xfId="0" quotePrefix="1" applyFont="1" applyAlignment="1">
      <alignment horizontal="center" vertical="top" wrapText="1"/>
    </xf>
    <xf numFmtId="0" fontId="9" fillId="0" borderId="0" xfId="0" quotePrefix="1" applyFont="1" applyAlignment="1">
      <alignment horizontal="center" vertical="top"/>
    </xf>
    <xf numFmtId="20" fontId="9" fillId="0" borderId="0" xfId="0" quotePrefix="1" applyNumberFormat="1" applyFont="1" applyAlignment="1">
      <alignment horizontal="center" vertical="top"/>
    </xf>
    <xf numFmtId="0" fontId="9" fillId="0" borderId="0" xfId="0" applyFont="1" applyAlignment="1">
      <alignment horizontal="center"/>
    </xf>
    <xf numFmtId="15" fontId="9" fillId="0" borderId="3" xfId="0" applyNumberFormat="1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164" fontId="13" fillId="0" borderId="1" xfId="2" applyFont="1" applyBorder="1" applyAlignment="1">
      <alignment vertical="top"/>
    </xf>
    <xf numFmtId="0" fontId="13" fillId="0" borderId="1" xfId="0" applyFont="1" applyBorder="1" applyAlignment="1"/>
    <xf numFmtId="15" fontId="9" fillId="0" borderId="5" xfId="0" quotePrefix="1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9" fillId="0" borderId="2" xfId="0" applyFont="1" applyBorder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15" fontId="9" fillId="0" borderId="1" xfId="0" quotePrefix="1" applyNumberFormat="1" applyFont="1" applyBorder="1" applyAlignment="1">
      <alignment horizontal="left" vertical="top"/>
    </xf>
    <xf numFmtId="15" fontId="9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0" xfId="0" quotePrefix="1" applyFont="1" applyAlignment="1">
      <alignment vertical="top"/>
    </xf>
    <xf numFmtId="0" fontId="12" fillId="0" borderId="0" xfId="0" applyFont="1" applyAlignment="1">
      <alignment vertical="top"/>
    </xf>
    <xf numFmtId="0" fontId="5" fillId="0" borderId="0" xfId="0" applyFont="1" applyAlignment="1"/>
    <xf numFmtId="167" fontId="9" fillId="0" borderId="1" xfId="0" applyNumberFormat="1" applyFont="1" applyBorder="1" applyAlignment="1">
      <alignment horizontal="left" vertical="top"/>
    </xf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8" fillId="0" borderId="0" xfId="0" quotePrefix="1" applyFont="1" applyAlignment="1">
      <alignment horizontal="center" vertical="top"/>
    </xf>
    <xf numFmtId="0" fontId="18" fillId="0" borderId="0" xfId="0" quotePrefix="1" applyFont="1" applyAlignment="1">
      <alignment horizontal="center" vertical="center"/>
    </xf>
    <xf numFmtId="41" fontId="18" fillId="0" borderId="1" xfId="2" applyNumberFormat="1" applyFont="1" applyBorder="1" applyAlignment="1">
      <alignment horizontal="center" vertical="top" wrapText="1"/>
    </xf>
    <xf numFmtId="3" fontId="18" fillId="0" borderId="1" xfId="0" applyNumberFormat="1" applyFont="1" applyBorder="1" applyAlignment="1">
      <alignment horizontal="center" vertical="top" wrapText="1"/>
    </xf>
    <xf numFmtId="41" fontId="18" fillId="0" borderId="1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1" fontId="18" fillId="0" borderId="1" xfId="2" applyNumberFormat="1" applyFont="1" applyBorder="1" applyAlignment="1">
      <alignment horizontal="center" vertical="top"/>
    </xf>
    <xf numFmtId="164" fontId="1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top"/>
    </xf>
    <xf numFmtId="41" fontId="18" fillId="0" borderId="1" xfId="2" applyNumberFormat="1" applyFont="1" applyBorder="1" applyAlignment="1">
      <alignment horizontal="center"/>
    </xf>
    <xf numFmtId="166" fontId="18" fillId="0" borderId="1" xfId="1" applyNumberFormat="1" applyFont="1" applyBorder="1" applyAlignment="1">
      <alignment horizontal="center" vertical="center"/>
    </xf>
    <xf numFmtId="3" fontId="18" fillId="0" borderId="1" xfId="1" applyNumberFormat="1" applyFont="1" applyBorder="1" applyAlignment="1">
      <alignment horizontal="center"/>
    </xf>
    <xf numFmtId="41" fontId="20" fillId="0" borderId="1" xfId="2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15" fontId="9" fillId="0" borderId="1" xfId="0" quotePrefix="1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66" fontId="20" fillId="0" borderId="1" xfId="1" applyNumberFormat="1" applyFont="1" applyBorder="1" applyAlignment="1">
      <alignment horizontal="center" vertical="center"/>
    </xf>
    <xf numFmtId="3" fontId="20" fillId="0" borderId="1" xfId="1" applyNumberFormat="1" applyFont="1" applyBorder="1" applyAlignment="1">
      <alignment horizontal="center"/>
    </xf>
    <xf numFmtId="41" fontId="20" fillId="0" borderId="1" xfId="2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3" fontId="20" fillId="0" borderId="1" xfId="0" applyNumberFormat="1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15" fontId="9" fillId="0" borderId="2" xfId="0" quotePrefix="1" applyNumberFormat="1" applyFont="1" applyBorder="1" applyAlignment="1">
      <alignment horizontal="left" vertical="top" wrapText="1"/>
    </xf>
    <xf numFmtId="15" fontId="9" fillId="0" borderId="5" xfId="0" quotePrefix="1" applyNumberFormat="1" applyFont="1" applyBorder="1" applyAlignment="1">
      <alignment horizontal="left" vertical="top" wrapText="1"/>
    </xf>
    <xf numFmtId="15" fontId="9" fillId="0" borderId="3" xfId="0" quotePrefix="1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justify" vertical="top" wrapText="1"/>
    </xf>
    <xf numFmtId="0" fontId="9" fillId="0" borderId="0" xfId="0" quotePrefix="1" applyFont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6" fontId="0" fillId="0" borderId="0" xfId="1" applyNumberFormat="1" applyFont="1" applyFill="1" applyBorder="1">
      <alignment vertical="center"/>
    </xf>
    <xf numFmtId="0" fontId="2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 applyBorder="1" applyAlignment="1"/>
    <xf numFmtId="164" fontId="0" fillId="0" borderId="0" xfId="2" applyFont="1" applyBorder="1" applyAlignment="1"/>
    <xf numFmtId="41" fontId="0" fillId="3" borderId="0" xfId="0" applyNumberFormat="1" applyFill="1" applyBorder="1" applyAlignment="1"/>
    <xf numFmtId="41" fontId="0" fillId="2" borderId="0" xfId="0" applyNumberFormat="1" applyFill="1" applyBorder="1" applyAlignment="1"/>
    <xf numFmtId="166" fontId="0" fillId="0" borderId="0" xfId="0" applyNumberFormat="1" applyFill="1" applyBorder="1">
      <alignment vertical="center"/>
    </xf>
    <xf numFmtId="3" fontId="0" fillId="0" borderId="0" xfId="0" applyNumberFormat="1" applyFill="1" applyBorder="1">
      <alignment vertical="center"/>
    </xf>
    <xf numFmtId="0" fontId="0" fillId="0" borderId="0" xfId="0" applyBorder="1" applyAlignment="1"/>
    <xf numFmtId="41" fontId="0" fillId="0" borderId="0" xfId="0" applyNumberFormat="1" applyBorder="1" applyAlignment="1"/>
    <xf numFmtId="41" fontId="0" fillId="4" borderId="0" xfId="0" applyNumberFormat="1" applyFill="1" applyBorder="1" applyAlignment="1"/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9" fontId="0" fillId="0" borderId="0" xfId="0" applyNumberFormat="1" applyBorder="1">
      <alignment vertical="center"/>
    </xf>
    <xf numFmtId="0" fontId="0" fillId="0" borderId="0" xfId="0" quotePrefix="1" applyFill="1" applyBorder="1">
      <alignment vertical="center"/>
    </xf>
    <xf numFmtId="0" fontId="3" fillId="0" borderId="0" xfId="0" quotePrefix="1" applyFont="1" applyFill="1" applyBorder="1">
      <alignment vertical="center"/>
    </xf>
    <xf numFmtId="0" fontId="3" fillId="0" borderId="0" xfId="0" applyFont="1" applyFill="1" applyBorder="1">
      <alignment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</xdr:colOff>
      <xdr:row>0</xdr:row>
      <xdr:rowOff>33020</xdr:rowOff>
    </xdr:from>
    <xdr:to>
      <xdr:col>2</xdr:col>
      <xdr:colOff>9502</xdr:colOff>
      <xdr:row>3</xdr:row>
      <xdr:rowOff>76200</xdr:rowOff>
    </xdr:to>
    <xdr:pic>
      <xdr:nvPicPr>
        <xdr:cNvPr id="2" name="Picture 187" descr="Hasil gambar untuk logo terbaru unso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9685" y="33020"/>
          <a:ext cx="618467" cy="748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4</xdr:row>
      <xdr:rowOff>117475</xdr:rowOff>
    </xdr:from>
    <xdr:to>
      <xdr:col>7</xdr:col>
      <xdr:colOff>822325</xdr:colOff>
      <xdr:row>4</xdr:row>
      <xdr:rowOff>117475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1019175"/>
          <a:ext cx="69310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opLeftCell="A25" workbookViewId="0">
      <selection activeCell="A7" sqref="A7:H7"/>
    </sheetView>
  </sheetViews>
  <sheetFormatPr defaultColWidth="9.26953125" defaultRowHeight="14.5"/>
  <cols>
    <col min="1" max="1" width="4.1796875" customWidth="1"/>
    <col min="2" max="2" width="4.81640625" customWidth="1"/>
    <col min="3" max="3" width="18.08984375" customWidth="1"/>
    <col min="4" max="4" width="7.6328125" customWidth="1"/>
    <col min="5" max="5" width="29.26953125" customWidth="1"/>
    <col min="6" max="6" width="15.453125" style="55" customWidth="1"/>
    <col min="7" max="7" width="9.6328125" style="55" customWidth="1"/>
    <col min="8" max="8" width="11.08984375" style="34" customWidth="1"/>
    <col min="9" max="9" width="12.453125" style="29" customWidth="1"/>
  </cols>
  <sheetData>
    <row r="1" spans="1:9" ht="20.5">
      <c r="B1" s="10"/>
      <c r="C1" s="26" t="s">
        <v>42</v>
      </c>
      <c r="D1" s="26"/>
      <c r="E1" s="26"/>
      <c r="F1" s="32"/>
      <c r="G1" s="33"/>
    </row>
    <row r="2" spans="1:9" ht="17.5">
      <c r="B2" s="11"/>
      <c r="C2" s="27" t="s">
        <v>0</v>
      </c>
      <c r="D2" s="27"/>
      <c r="E2" s="27"/>
      <c r="F2" s="35"/>
      <c r="G2" s="36"/>
    </row>
    <row r="3" spans="1:9" ht="17.5" customHeight="1">
      <c r="C3" s="2" t="s">
        <v>44</v>
      </c>
      <c r="D3" s="2"/>
      <c r="E3" s="2"/>
      <c r="F3" s="37"/>
      <c r="G3" s="38"/>
    </row>
    <row r="4" spans="1:9" ht="15.5" customHeight="1">
      <c r="B4" s="12"/>
      <c r="C4" s="1" t="s">
        <v>43</v>
      </c>
      <c r="D4" s="1"/>
      <c r="E4" s="1"/>
      <c r="F4" s="39"/>
      <c r="G4" s="38"/>
    </row>
    <row r="5" spans="1:9">
      <c r="A5" s="79"/>
      <c r="B5" s="79"/>
      <c r="C5" s="79"/>
      <c r="D5" s="79"/>
      <c r="E5" s="79"/>
      <c r="F5" s="79"/>
      <c r="G5" s="79"/>
      <c r="H5" s="79"/>
    </row>
    <row r="6" spans="1:9" ht="6.5" customHeight="1">
      <c r="A6" s="79"/>
      <c r="B6" s="79"/>
      <c r="C6" s="79"/>
      <c r="D6" s="79"/>
      <c r="E6" s="79"/>
      <c r="F6" s="79"/>
      <c r="G6" s="79"/>
      <c r="H6" s="79"/>
    </row>
    <row r="7" spans="1:9" ht="17.5">
      <c r="A7" s="78" t="s">
        <v>1</v>
      </c>
      <c r="B7" s="78"/>
      <c r="C7" s="78"/>
      <c r="D7" s="78"/>
      <c r="E7" s="78"/>
      <c r="F7" s="78"/>
      <c r="G7" s="78"/>
      <c r="H7" s="78"/>
    </row>
    <row r="8" spans="1:9" ht="16" customHeight="1">
      <c r="A8" s="80"/>
      <c r="B8" s="80"/>
      <c r="C8" s="80"/>
      <c r="D8" s="80"/>
      <c r="E8" s="80"/>
      <c r="F8" s="80"/>
      <c r="G8" s="80"/>
      <c r="H8" s="40"/>
    </row>
    <row r="9" spans="1:9" ht="15.5">
      <c r="A9" s="81" t="s">
        <v>2</v>
      </c>
      <c r="B9" s="81"/>
      <c r="C9" s="81"/>
      <c r="D9" s="81"/>
      <c r="E9" s="81"/>
      <c r="F9" s="81"/>
      <c r="G9" s="81"/>
      <c r="H9" s="41"/>
    </row>
    <row r="10" spans="1:9" ht="15.5" customHeight="1">
      <c r="A10" s="82" t="s">
        <v>3</v>
      </c>
      <c r="B10" s="82"/>
      <c r="C10" s="25" t="s">
        <v>90</v>
      </c>
      <c r="D10" s="25"/>
      <c r="E10" s="25"/>
      <c r="F10" s="42"/>
      <c r="G10" s="43"/>
    </row>
    <row r="11" spans="1:9" ht="15.5" customHeight="1">
      <c r="A11" s="82" t="s">
        <v>4</v>
      </c>
      <c r="B11" s="82"/>
      <c r="C11" s="25" t="s">
        <v>90</v>
      </c>
      <c r="D11" s="25"/>
      <c r="E11" s="25"/>
      <c r="F11" s="42"/>
      <c r="G11" s="43"/>
    </row>
    <row r="12" spans="1:9" ht="19.149999999999999" customHeight="1">
      <c r="A12" s="82" t="s">
        <v>5</v>
      </c>
      <c r="B12" s="82"/>
      <c r="C12" s="25" t="s">
        <v>90</v>
      </c>
      <c r="D12" s="25"/>
      <c r="E12" s="25"/>
      <c r="F12" s="42"/>
      <c r="G12" s="43"/>
    </row>
    <row r="13" spans="1:9" ht="80" customHeight="1">
      <c r="A13" s="81" t="s">
        <v>38</v>
      </c>
      <c r="B13" s="81"/>
      <c r="C13" s="81"/>
      <c r="D13" s="81"/>
      <c r="E13" s="81"/>
      <c r="F13" s="81"/>
      <c r="G13" s="81"/>
      <c r="H13" s="81"/>
    </row>
    <row r="14" spans="1:9" s="19" customFormat="1" ht="35.5" customHeight="1">
      <c r="A14" s="7" t="s">
        <v>6</v>
      </c>
      <c r="B14" s="18" t="s">
        <v>7</v>
      </c>
      <c r="C14" s="18" t="s">
        <v>48</v>
      </c>
      <c r="D14" s="18" t="s">
        <v>50</v>
      </c>
      <c r="E14" s="18" t="s">
        <v>49</v>
      </c>
      <c r="F14" s="44" t="s">
        <v>51</v>
      </c>
      <c r="G14" s="58" t="s">
        <v>65</v>
      </c>
      <c r="H14" s="45" t="s">
        <v>75</v>
      </c>
      <c r="I14" s="57" t="s">
        <v>76</v>
      </c>
    </row>
    <row r="15" spans="1:9" s="19" customFormat="1" ht="14.5" customHeight="1">
      <c r="A15" s="7"/>
      <c r="B15" s="4"/>
      <c r="C15" s="75" t="s">
        <v>85</v>
      </c>
      <c r="D15" s="76"/>
      <c r="E15" s="77"/>
      <c r="F15" s="54"/>
      <c r="G15" s="59"/>
      <c r="H15" s="60"/>
      <c r="I15" s="54">
        <v>50000000</v>
      </c>
    </row>
    <row r="16" spans="1:9" s="19" customFormat="1" ht="14.5" customHeight="1">
      <c r="A16" s="7"/>
      <c r="B16" s="4"/>
      <c r="C16" s="75" t="s">
        <v>86</v>
      </c>
      <c r="D16" s="76"/>
      <c r="E16" s="77"/>
      <c r="F16" s="54"/>
      <c r="G16" s="59"/>
      <c r="H16" s="60"/>
      <c r="I16" s="54">
        <f>((12%*45000000)+(2%*45000000))</f>
        <v>6300000</v>
      </c>
    </row>
    <row r="17" spans="1:9" s="19" customFormat="1" ht="14.5" customHeight="1">
      <c r="A17" s="7"/>
      <c r="B17" s="18"/>
      <c r="C17" s="75" t="s">
        <v>87</v>
      </c>
      <c r="D17" s="76"/>
      <c r="E17" s="77"/>
      <c r="F17" s="61"/>
      <c r="G17" s="62"/>
      <c r="H17" s="63"/>
      <c r="I17" s="64"/>
    </row>
    <row r="18" spans="1:9" ht="97.5" customHeight="1">
      <c r="A18" s="2"/>
      <c r="B18" s="3">
        <v>1</v>
      </c>
      <c r="C18" s="69" t="s">
        <v>77</v>
      </c>
      <c r="D18" s="70"/>
      <c r="E18" s="71"/>
      <c r="F18" s="48"/>
      <c r="G18" s="49"/>
      <c r="H18" s="50"/>
      <c r="I18" s="30"/>
    </row>
    <row r="19" spans="1:9" ht="19" customHeight="1">
      <c r="A19" s="2"/>
      <c r="B19" s="3"/>
      <c r="C19" s="21" t="s">
        <v>52</v>
      </c>
      <c r="D19" s="22"/>
      <c r="E19" s="23"/>
      <c r="F19" s="48"/>
      <c r="G19" s="49"/>
      <c r="H19" s="50"/>
      <c r="I19" s="30"/>
    </row>
    <row r="20" spans="1:9" s="19" customFormat="1" ht="18.5" customHeight="1">
      <c r="A20" s="2"/>
      <c r="B20" s="3"/>
      <c r="C20" s="24" t="s">
        <v>53</v>
      </c>
      <c r="D20" s="56" t="s">
        <v>57</v>
      </c>
      <c r="E20" s="23" t="s">
        <v>55</v>
      </c>
      <c r="F20" s="48" t="s">
        <v>54</v>
      </c>
      <c r="G20" s="49">
        <v>15</v>
      </c>
      <c r="H20" s="50">
        <v>80000</v>
      </c>
      <c r="I20" s="31">
        <f>G20*H20</f>
        <v>1200000</v>
      </c>
    </row>
    <row r="21" spans="1:9" ht="15.5">
      <c r="A21" s="2"/>
      <c r="B21" s="3"/>
      <c r="C21" s="24" t="s">
        <v>56</v>
      </c>
      <c r="D21" s="56" t="s">
        <v>58</v>
      </c>
      <c r="E21" s="23" t="s">
        <v>59</v>
      </c>
      <c r="F21" s="48" t="s">
        <v>60</v>
      </c>
      <c r="G21" s="49">
        <v>60</v>
      </c>
      <c r="H21" s="50">
        <v>25000</v>
      </c>
      <c r="I21" s="31">
        <f>G21*H21</f>
        <v>1500000</v>
      </c>
    </row>
    <row r="22" spans="1:9" ht="15.5">
      <c r="A22" s="2"/>
      <c r="B22" s="3"/>
      <c r="C22" s="24"/>
      <c r="D22" s="22"/>
      <c r="E22" s="23"/>
      <c r="F22" s="48"/>
      <c r="G22" s="49"/>
      <c r="H22" s="50"/>
      <c r="I22" s="31"/>
    </row>
    <row r="23" spans="1:9" ht="91.5" customHeight="1">
      <c r="A23" s="2"/>
      <c r="B23" s="3">
        <v>2</v>
      </c>
      <c r="C23" s="69" t="s">
        <v>78</v>
      </c>
      <c r="D23" s="70"/>
      <c r="E23" s="71"/>
      <c r="F23" s="48"/>
      <c r="G23" s="47"/>
      <c r="H23" s="50"/>
      <c r="I23" s="30"/>
    </row>
    <row r="24" spans="1:9" ht="15.5">
      <c r="A24" s="2"/>
      <c r="B24" s="3"/>
      <c r="C24" s="21" t="s">
        <v>52</v>
      </c>
      <c r="D24" s="22"/>
      <c r="E24" s="23"/>
      <c r="F24" s="48"/>
      <c r="G24" s="49"/>
      <c r="H24" s="50"/>
      <c r="I24" s="30"/>
    </row>
    <row r="25" spans="1:9" ht="15.5">
      <c r="A25" s="2"/>
      <c r="B25" s="3"/>
      <c r="C25" s="24" t="s">
        <v>53</v>
      </c>
      <c r="D25" s="56" t="s">
        <v>67</v>
      </c>
      <c r="E25" s="23"/>
      <c r="F25" s="48"/>
      <c r="G25" s="49">
        <v>15</v>
      </c>
      <c r="H25" s="50">
        <v>80000</v>
      </c>
      <c r="I25" s="31">
        <f>G25*H25</f>
        <v>1200000</v>
      </c>
    </row>
    <row r="26" spans="1:9" ht="15.5">
      <c r="A26" s="2"/>
      <c r="B26" s="3"/>
      <c r="C26" s="24" t="s">
        <v>56</v>
      </c>
      <c r="D26" s="56" t="s">
        <v>68</v>
      </c>
      <c r="E26" s="23"/>
      <c r="F26" s="48"/>
      <c r="G26" s="49">
        <v>60</v>
      </c>
      <c r="H26" s="50">
        <v>25000</v>
      </c>
      <c r="I26" s="31">
        <f>G26*H26</f>
        <v>1500000</v>
      </c>
    </row>
    <row r="27" spans="1:9" ht="15.5">
      <c r="A27" s="2"/>
      <c r="B27" s="3"/>
      <c r="C27" s="20"/>
      <c r="D27" s="17"/>
      <c r="E27" s="9"/>
      <c r="F27" s="48"/>
      <c r="G27" s="49"/>
      <c r="H27" s="50"/>
      <c r="I27" s="31"/>
    </row>
    <row r="28" spans="1:9" ht="144" customHeight="1">
      <c r="A28" s="2"/>
      <c r="B28" s="3">
        <v>3</v>
      </c>
      <c r="C28" s="69" t="s">
        <v>81</v>
      </c>
      <c r="D28" s="70"/>
      <c r="E28" s="71"/>
      <c r="F28" s="48"/>
      <c r="G28" s="47"/>
      <c r="H28" s="50"/>
      <c r="I28" s="30"/>
    </row>
    <row r="29" spans="1:9" ht="15.5">
      <c r="A29" s="2"/>
      <c r="B29" s="3"/>
      <c r="C29" s="21" t="s">
        <v>52</v>
      </c>
      <c r="D29" s="22"/>
      <c r="E29" s="23"/>
      <c r="F29" s="48"/>
      <c r="G29" s="49"/>
      <c r="H29" s="50"/>
      <c r="I29" s="30"/>
    </row>
    <row r="30" spans="1:9" ht="15.5">
      <c r="A30" s="2"/>
      <c r="B30" s="3"/>
      <c r="C30" s="24" t="s">
        <v>53</v>
      </c>
      <c r="D30" s="22" t="s">
        <v>69</v>
      </c>
      <c r="E30" s="23" t="s">
        <v>82</v>
      </c>
      <c r="F30" s="48" t="s">
        <v>84</v>
      </c>
      <c r="G30" s="49">
        <v>50</v>
      </c>
      <c r="H30" s="50">
        <v>13000</v>
      </c>
      <c r="I30" s="31">
        <f>G30*H30</f>
        <v>650000</v>
      </c>
    </row>
    <row r="31" spans="1:9" ht="15.5">
      <c r="A31" s="2"/>
      <c r="B31" s="3"/>
      <c r="C31" s="24" t="s">
        <v>56</v>
      </c>
      <c r="D31" s="22" t="s">
        <v>70</v>
      </c>
      <c r="E31" s="23" t="s">
        <v>83</v>
      </c>
      <c r="F31" s="48" t="s">
        <v>84</v>
      </c>
      <c r="G31" s="49">
        <v>50</v>
      </c>
      <c r="H31" s="50">
        <v>25000</v>
      </c>
      <c r="I31" s="31">
        <f>G31*H31</f>
        <v>1250000</v>
      </c>
    </row>
    <row r="32" spans="1:9" ht="15.5">
      <c r="A32" s="2"/>
      <c r="B32" s="3"/>
      <c r="C32" s="20"/>
      <c r="D32" s="17"/>
      <c r="E32" s="9"/>
      <c r="F32" s="48"/>
      <c r="G32" s="49"/>
      <c r="H32" s="50"/>
      <c r="I32" s="31"/>
    </row>
    <row r="33" spans="1:9" ht="80.5" customHeight="1">
      <c r="A33" s="2"/>
      <c r="B33" s="3">
        <v>4</v>
      </c>
      <c r="C33" s="69" t="s">
        <v>79</v>
      </c>
      <c r="D33" s="70"/>
      <c r="E33" s="71"/>
      <c r="F33" s="48">
        <v>21400000</v>
      </c>
      <c r="G33" s="47"/>
      <c r="H33" s="50"/>
      <c r="I33" s="30"/>
    </row>
    <row r="34" spans="1:9" ht="15.5">
      <c r="A34" s="2"/>
      <c r="B34" s="3"/>
      <c r="C34" s="21" t="s">
        <v>52</v>
      </c>
      <c r="D34" s="22"/>
      <c r="E34" s="23"/>
      <c r="F34" s="48"/>
      <c r="G34" s="49"/>
      <c r="H34" s="50"/>
      <c r="I34" s="30"/>
    </row>
    <row r="35" spans="1:9" ht="15.5">
      <c r="A35" s="2"/>
      <c r="B35" s="3"/>
      <c r="C35" s="24" t="s">
        <v>66</v>
      </c>
      <c r="D35" s="56" t="s">
        <v>71</v>
      </c>
      <c r="E35" s="16" t="s">
        <v>46</v>
      </c>
      <c r="F35" s="14" t="s">
        <v>45</v>
      </c>
      <c r="G35" s="14">
        <v>4</v>
      </c>
      <c r="H35" s="15">
        <v>150000</v>
      </c>
      <c r="I35" s="31">
        <f>G35*H35</f>
        <v>600000</v>
      </c>
    </row>
    <row r="36" spans="1:9" ht="15.5">
      <c r="A36" s="2"/>
      <c r="B36" s="3"/>
      <c r="C36" s="24" t="s">
        <v>66</v>
      </c>
      <c r="D36" s="56" t="s">
        <v>72</v>
      </c>
      <c r="E36" s="16" t="s">
        <v>47</v>
      </c>
      <c r="F36" s="14" t="s">
        <v>45</v>
      </c>
      <c r="G36" s="14">
        <v>5</v>
      </c>
      <c r="H36" s="15">
        <v>500000</v>
      </c>
      <c r="I36" s="31">
        <f>G36*H36</f>
        <v>2500000</v>
      </c>
    </row>
    <row r="37" spans="1:9" ht="15.5">
      <c r="A37" s="2"/>
      <c r="B37" s="3"/>
      <c r="C37" s="20"/>
      <c r="D37" s="17"/>
      <c r="E37" s="9"/>
      <c r="F37" s="48"/>
      <c r="G37" s="49"/>
      <c r="H37" s="50"/>
      <c r="I37" s="31"/>
    </row>
    <row r="38" spans="1:9" ht="82.5" customHeight="1">
      <c r="A38" s="2"/>
      <c r="B38" s="3">
        <v>5</v>
      </c>
      <c r="C38" s="69" t="s">
        <v>80</v>
      </c>
      <c r="D38" s="70"/>
      <c r="E38" s="71"/>
      <c r="F38" s="48"/>
      <c r="G38" s="47"/>
      <c r="H38" s="50"/>
      <c r="I38" s="30"/>
    </row>
    <row r="39" spans="1:9" ht="15.5">
      <c r="A39" s="2"/>
      <c r="B39" s="3"/>
      <c r="C39" s="21" t="s">
        <v>52</v>
      </c>
      <c r="D39" s="22"/>
      <c r="E39" s="23"/>
      <c r="F39" s="48"/>
      <c r="G39" s="49"/>
      <c r="H39" s="50"/>
      <c r="I39" s="30"/>
    </row>
    <row r="40" spans="1:9" ht="15.5">
      <c r="A40" s="2"/>
      <c r="B40" s="3"/>
      <c r="C40" s="28">
        <v>45915</v>
      </c>
      <c r="D40" s="56" t="s">
        <v>73</v>
      </c>
      <c r="E40" s="23" t="s">
        <v>61</v>
      </c>
      <c r="F40" s="48" t="s">
        <v>63</v>
      </c>
      <c r="G40" s="49">
        <v>1</v>
      </c>
      <c r="H40" s="50">
        <v>2000000</v>
      </c>
      <c r="I40" s="31">
        <f>G40*H40</f>
        <v>2000000</v>
      </c>
    </row>
    <row r="41" spans="1:9" ht="15.5">
      <c r="A41" s="2"/>
      <c r="B41" s="3"/>
      <c r="C41" s="28">
        <v>45920</v>
      </c>
      <c r="D41" s="56" t="s">
        <v>74</v>
      </c>
      <c r="E41" s="23" t="s">
        <v>62</v>
      </c>
      <c r="F41" s="48" t="s">
        <v>64</v>
      </c>
      <c r="G41" s="49">
        <v>2</v>
      </c>
      <c r="H41" s="50">
        <v>300000</v>
      </c>
      <c r="I41" s="31">
        <f>G41*H41</f>
        <v>600000</v>
      </c>
    </row>
    <row r="42" spans="1:9" ht="15.5">
      <c r="A42" s="2"/>
      <c r="B42" s="3"/>
      <c r="C42" s="3"/>
      <c r="D42" s="22"/>
      <c r="E42" s="23"/>
      <c r="F42" s="48"/>
      <c r="G42" s="47"/>
      <c r="H42" s="50"/>
      <c r="I42" s="30"/>
    </row>
    <row r="43" spans="1:9" ht="15.5">
      <c r="A43" s="1"/>
      <c r="B43" s="4"/>
      <c r="C43" s="4"/>
      <c r="D43" s="88"/>
      <c r="E43" s="89"/>
      <c r="F43" s="51"/>
      <c r="G43" s="52"/>
      <c r="H43" s="53"/>
      <c r="I43" s="30"/>
    </row>
    <row r="44" spans="1:9" ht="15.5">
      <c r="A44" s="1"/>
      <c r="B44" s="4"/>
      <c r="C44" s="72" t="s">
        <v>88</v>
      </c>
      <c r="D44" s="73"/>
      <c r="E44" s="74"/>
      <c r="F44" s="51"/>
      <c r="G44" s="52"/>
      <c r="H44" s="53"/>
      <c r="I44" s="46">
        <f>SUM(I20:I43)</f>
        <v>13000000</v>
      </c>
    </row>
    <row r="45" spans="1:9" ht="15.5">
      <c r="A45" s="1"/>
      <c r="B45" s="83" t="s">
        <v>89</v>
      </c>
      <c r="C45" s="83"/>
      <c r="D45" s="83"/>
      <c r="E45" s="83"/>
      <c r="F45" s="54">
        <f>F44-F16</f>
        <v>0</v>
      </c>
      <c r="G45" s="52"/>
      <c r="H45" s="53"/>
      <c r="I45" s="65">
        <f>I15-I16-I44</f>
        <v>30700000</v>
      </c>
    </row>
    <row r="46" spans="1:9" ht="10.15" customHeight="1">
      <c r="A46" s="1"/>
      <c r="B46" s="13"/>
      <c r="C46" s="13"/>
      <c r="D46" s="13"/>
      <c r="E46" s="13"/>
      <c r="F46" s="54"/>
      <c r="G46" s="52"/>
      <c r="H46" s="53"/>
      <c r="I46" s="30"/>
    </row>
    <row r="47" spans="1:9" ht="18" customHeight="1">
      <c r="A47" s="5" t="s">
        <v>8</v>
      </c>
      <c r="B47" s="84" t="s">
        <v>9</v>
      </c>
      <c r="C47" s="84"/>
      <c r="D47" s="84"/>
      <c r="E47" s="84"/>
      <c r="F47" s="84"/>
      <c r="G47" s="84"/>
      <c r="H47" s="84"/>
    </row>
    <row r="48" spans="1:9" ht="15.5">
      <c r="A48" s="6" t="s">
        <v>10</v>
      </c>
      <c r="B48" s="86" t="s">
        <v>11</v>
      </c>
      <c r="C48" s="86"/>
      <c r="D48" s="86"/>
      <c r="E48" s="86"/>
      <c r="F48" s="86"/>
      <c r="G48" s="86"/>
      <c r="H48" s="86"/>
    </row>
    <row r="49" spans="1:9" ht="32.5" customHeight="1">
      <c r="A49" s="7" t="s">
        <v>12</v>
      </c>
      <c r="B49" s="68" t="s">
        <v>13</v>
      </c>
      <c r="C49" s="68"/>
      <c r="D49" s="68"/>
      <c r="E49" s="68"/>
      <c r="F49" s="68"/>
      <c r="G49" s="68"/>
      <c r="H49" s="68"/>
      <c r="I49" s="68"/>
    </row>
    <row r="50" spans="1:9" ht="29" customHeight="1">
      <c r="A50" s="6" t="s">
        <v>14</v>
      </c>
      <c r="B50" s="68" t="s">
        <v>16</v>
      </c>
      <c r="C50" s="68"/>
      <c r="D50" s="68"/>
      <c r="E50" s="68"/>
      <c r="F50" s="68"/>
      <c r="G50" s="68"/>
      <c r="H50" s="68"/>
      <c r="I50" s="68"/>
    </row>
    <row r="51" spans="1:9" ht="15.5">
      <c r="A51" s="8"/>
      <c r="B51" s="85"/>
      <c r="C51" s="85"/>
      <c r="D51" s="85"/>
      <c r="E51" s="85"/>
      <c r="F51" s="85"/>
      <c r="G51" s="85"/>
      <c r="H51" s="41"/>
    </row>
    <row r="52" spans="1:9" ht="15.5">
      <c r="A52" s="87" t="s">
        <v>15</v>
      </c>
      <c r="B52" s="87"/>
      <c r="C52" s="87"/>
      <c r="D52" s="87"/>
      <c r="E52" s="87"/>
      <c r="F52" s="87"/>
      <c r="G52" s="87"/>
      <c r="H52" s="41"/>
    </row>
    <row r="53" spans="1:9" ht="15.5">
      <c r="A53" s="8"/>
      <c r="B53" s="85"/>
      <c r="C53" s="85"/>
      <c r="D53" s="85"/>
      <c r="E53" s="85"/>
      <c r="F53" s="85"/>
      <c r="G53" s="85"/>
      <c r="H53" s="41"/>
    </row>
    <row r="54" spans="1:9" ht="15.5">
      <c r="A54" s="1"/>
      <c r="B54" s="1"/>
      <c r="C54" s="1"/>
      <c r="D54" s="1"/>
      <c r="E54" s="1"/>
      <c r="F54" s="66"/>
      <c r="G54" s="67" t="s">
        <v>39</v>
      </c>
      <c r="H54" s="41"/>
    </row>
    <row r="55" spans="1:9" ht="15.5">
      <c r="A55" s="1" t="s">
        <v>17</v>
      </c>
      <c r="D55" s="1"/>
      <c r="E55" s="1"/>
      <c r="F55" s="66"/>
      <c r="H55" s="41"/>
    </row>
    <row r="56" spans="1:9" ht="15.5">
      <c r="A56" s="1" t="s">
        <v>18</v>
      </c>
      <c r="D56" s="1"/>
      <c r="E56" s="1"/>
      <c r="F56" s="66"/>
      <c r="G56" s="67" t="s">
        <v>37</v>
      </c>
      <c r="H56" s="41"/>
    </row>
    <row r="57" spans="1:9" ht="15.5">
      <c r="A57" s="1"/>
      <c r="D57" s="1"/>
      <c r="E57" s="1"/>
      <c r="F57" s="66"/>
      <c r="H57" s="41"/>
    </row>
    <row r="58" spans="1:9" ht="15.5">
      <c r="A58" s="1"/>
      <c r="D58" s="1"/>
      <c r="E58" s="1"/>
      <c r="F58" s="66"/>
      <c r="G58" s="67" t="s">
        <v>36</v>
      </c>
      <c r="H58" s="41"/>
    </row>
    <row r="59" spans="1:9" ht="15.5">
      <c r="A59" s="1"/>
      <c r="D59" s="1"/>
      <c r="E59" s="1"/>
      <c r="F59" s="66"/>
      <c r="G59" s="67"/>
      <c r="H59" s="41"/>
    </row>
    <row r="60" spans="1:9" ht="15.5">
      <c r="A60" s="1" t="s">
        <v>19</v>
      </c>
      <c r="D60" s="1"/>
      <c r="E60" s="1"/>
      <c r="F60" s="66"/>
      <c r="G60" s="67" t="s">
        <v>40</v>
      </c>
      <c r="H60" s="41"/>
    </row>
    <row r="61" spans="1:9" ht="15.5">
      <c r="A61" s="1" t="s">
        <v>20</v>
      </c>
      <c r="D61" s="1"/>
      <c r="E61" s="1"/>
      <c r="F61" s="66"/>
      <c r="G61" s="67" t="s">
        <v>41</v>
      </c>
      <c r="H61" s="41"/>
    </row>
  </sheetData>
  <mergeCells count="27">
    <mergeCell ref="B53:G53"/>
    <mergeCell ref="B48:H48"/>
    <mergeCell ref="B51:G51"/>
    <mergeCell ref="A52:G52"/>
    <mergeCell ref="D43:E43"/>
    <mergeCell ref="A5:H5"/>
    <mergeCell ref="B45:E45"/>
    <mergeCell ref="C16:E16"/>
    <mergeCell ref="B47:H47"/>
    <mergeCell ref="A13:H13"/>
    <mergeCell ref="A6:H6"/>
    <mergeCell ref="A8:G8"/>
    <mergeCell ref="A9:G9"/>
    <mergeCell ref="A10:B10"/>
    <mergeCell ref="A11:B11"/>
    <mergeCell ref="C15:E15"/>
    <mergeCell ref="C17:E17"/>
    <mergeCell ref="C18:E18"/>
    <mergeCell ref="C23:E23"/>
    <mergeCell ref="A7:H7"/>
    <mergeCell ref="A12:B12"/>
    <mergeCell ref="B49:I49"/>
    <mergeCell ref="B50:I50"/>
    <mergeCell ref="C28:E28"/>
    <mergeCell ref="C33:E33"/>
    <mergeCell ref="C38:E38"/>
    <mergeCell ref="C44:E44"/>
  </mergeCells>
  <pageMargins left="0.19685039370078741" right="0.15748031496062992" top="0.78740157480314965" bottom="0.78740157480314965" header="0.51181102362204722" footer="0.51181102362204722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tabSelected="1" topLeftCell="A21" workbookViewId="0">
      <selection activeCell="G31" sqref="G31"/>
    </sheetView>
  </sheetViews>
  <sheetFormatPr defaultRowHeight="14.5"/>
  <cols>
    <col min="1" max="1" width="26.26953125" customWidth="1"/>
    <col min="2" max="2" width="15.54296875" customWidth="1"/>
    <col min="4" max="4" width="11.1796875" bestFit="1" customWidth="1"/>
    <col min="7" max="7" width="19.54296875" bestFit="1" customWidth="1"/>
    <col min="8" max="8" width="25.7265625" customWidth="1"/>
  </cols>
  <sheetData>
    <row r="1" spans="1:7" ht="23.5">
      <c r="A1" s="91" t="s">
        <v>22</v>
      </c>
      <c r="B1" s="92"/>
      <c r="C1" s="92"/>
      <c r="D1" s="93"/>
      <c r="E1" s="93"/>
      <c r="F1" s="92"/>
      <c r="G1" s="92"/>
    </row>
    <row r="2" spans="1:7">
      <c r="A2" s="94" t="s">
        <v>91</v>
      </c>
      <c r="B2" s="95">
        <v>5000000</v>
      </c>
      <c r="C2" s="96" t="s">
        <v>92</v>
      </c>
      <c r="D2" s="93"/>
      <c r="E2" s="93"/>
      <c r="F2" s="92"/>
      <c r="G2" s="92"/>
    </row>
    <row r="3" spans="1:7">
      <c r="A3" s="94" t="s">
        <v>93</v>
      </c>
      <c r="B3" s="97">
        <f>B2*100/111</f>
        <v>4504504.5045045046</v>
      </c>
      <c r="C3" s="96"/>
      <c r="D3" s="98"/>
      <c r="E3" s="93"/>
      <c r="F3" s="92"/>
      <c r="G3" s="92"/>
    </row>
    <row r="4" spans="1:7">
      <c r="A4" s="94" t="s">
        <v>21</v>
      </c>
      <c r="B4" s="97">
        <f>B3*11/12</f>
        <v>4129129.129129129</v>
      </c>
      <c r="C4" s="96"/>
      <c r="D4" s="99"/>
      <c r="E4" s="93"/>
      <c r="F4" s="92"/>
      <c r="G4" s="92"/>
    </row>
    <row r="5" spans="1:7">
      <c r="A5" s="100"/>
      <c r="B5" s="101"/>
      <c r="C5" s="101"/>
      <c r="D5" s="98"/>
      <c r="E5" s="93"/>
      <c r="F5" s="92"/>
      <c r="G5" s="92"/>
    </row>
    <row r="6" spans="1:7">
      <c r="A6" s="100" t="s">
        <v>94</v>
      </c>
      <c r="B6" s="102">
        <f>B4*12%</f>
        <v>495495.49549549544</v>
      </c>
      <c r="C6" s="101"/>
      <c r="D6" s="93"/>
      <c r="E6" s="93"/>
      <c r="F6" s="92"/>
      <c r="G6" s="92"/>
    </row>
    <row r="7" spans="1:7">
      <c r="A7" s="100" t="s">
        <v>95</v>
      </c>
      <c r="B7" s="101">
        <f>B3*0.02</f>
        <v>90090.090090090089</v>
      </c>
      <c r="C7" s="101"/>
      <c r="D7" s="93"/>
      <c r="E7" s="93"/>
      <c r="F7" s="92"/>
      <c r="G7" s="92"/>
    </row>
    <row r="8" spans="1:7">
      <c r="A8" s="100" t="s">
        <v>96</v>
      </c>
      <c r="B8" s="101">
        <f>B3*0.04</f>
        <v>180180.18018018018</v>
      </c>
      <c r="C8" s="101"/>
      <c r="D8" s="93"/>
      <c r="E8" s="93"/>
      <c r="F8" s="92"/>
      <c r="G8" s="92"/>
    </row>
    <row r="9" spans="1:7">
      <c r="A9" s="100" t="s">
        <v>97</v>
      </c>
      <c r="B9" s="101">
        <f>B2*0.025</f>
        <v>125000</v>
      </c>
      <c r="C9" s="101" t="s">
        <v>98</v>
      </c>
      <c r="D9" s="93"/>
      <c r="E9" s="93"/>
      <c r="F9" s="92"/>
      <c r="G9" s="92"/>
    </row>
    <row r="10" spans="1:7">
      <c r="A10" s="100" t="s">
        <v>99</v>
      </c>
      <c r="B10" s="101">
        <f>B2*0.02</f>
        <v>100000</v>
      </c>
      <c r="C10" s="101" t="s">
        <v>100</v>
      </c>
      <c r="D10" s="93"/>
      <c r="E10" s="93"/>
      <c r="F10" s="92"/>
      <c r="G10" s="92"/>
    </row>
    <row r="11" spans="1:7">
      <c r="A11" s="100" t="s">
        <v>101</v>
      </c>
      <c r="B11" s="101">
        <f>B3*0.015</f>
        <v>67567.567567567574</v>
      </c>
      <c r="C11" s="101"/>
      <c r="D11" s="93"/>
      <c r="E11" s="93"/>
      <c r="F11" s="92"/>
      <c r="G11" s="92"/>
    </row>
    <row r="12" spans="1:7">
      <c r="A12" s="100" t="s">
        <v>102</v>
      </c>
      <c r="B12" s="101">
        <f>B3*0.03</f>
        <v>135135.13513513515</v>
      </c>
      <c r="C12" s="101"/>
      <c r="D12" s="93"/>
      <c r="E12" s="93"/>
      <c r="F12" s="92"/>
      <c r="G12" s="92"/>
    </row>
    <row r="13" spans="1:7">
      <c r="A13" s="100" t="s">
        <v>103</v>
      </c>
      <c r="B13" s="101">
        <f>B2*0.05</f>
        <v>250000</v>
      </c>
      <c r="C13" s="101"/>
      <c r="D13" s="93"/>
      <c r="E13" s="93"/>
      <c r="F13" s="92"/>
      <c r="G13" s="92"/>
    </row>
    <row r="14" spans="1:7">
      <c r="A14" s="100" t="s">
        <v>104</v>
      </c>
      <c r="B14" s="101">
        <f>B2*0.15</f>
        <v>750000</v>
      </c>
      <c r="C14" s="101"/>
      <c r="D14" s="93"/>
      <c r="E14" s="93"/>
      <c r="F14" s="92"/>
      <c r="G14" s="92"/>
    </row>
    <row r="15" spans="1:7">
      <c r="A15" s="100"/>
      <c r="B15" s="101"/>
      <c r="C15" s="101"/>
      <c r="D15" s="93"/>
      <c r="E15" s="93"/>
      <c r="F15" s="92"/>
      <c r="G15" s="92"/>
    </row>
    <row r="16" spans="1:7">
      <c r="A16" s="94" t="s">
        <v>105</v>
      </c>
      <c r="B16" s="97">
        <f>B2*10%</f>
        <v>500000</v>
      </c>
      <c r="C16" s="101"/>
      <c r="D16" s="93"/>
      <c r="E16" s="93"/>
      <c r="F16" s="92"/>
      <c r="G16" s="92"/>
    </row>
    <row r="17" spans="1:7">
      <c r="A17" s="94" t="s">
        <v>106</v>
      </c>
      <c r="B17" s="97">
        <f>B2*1%</f>
        <v>50000</v>
      </c>
      <c r="C17" s="101"/>
      <c r="D17" s="93"/>
      <c r="E17" s="93"/>
      <c r="F17" s="92"/>
      <c r="G17" s="92"/>
    </row>
    <row r="18" spans="1:7">
      <c r="A18" s="94" t="s">
        <v>107</v>
      </c>
      <c r="B18" s="97">
        <f>B16*0.02</f>
        <v>10000</v>
      </c>
      <c r="C18" s="101"/>
      <c r="D18" s="93"/>
      <c r="E18" s="93"/>
      <c r="F18" s="92"/>
      <c r="G18" s="92"/>
    </row>
    <row r="19" spans="1:7">
      <c r="A19" s="94" t="s">
        <v>108</v>
      </c>
      <c r="B19" s="97">
        <f>(B16-B17)*0.5%</f>
        <v>2250</v>
      </c>
      <c r="C19" s="101"/>
      <c r="D19" s="93"/>
      <c r="E19" s="93"/>
      <c r="F19" s="92"/>
      <c r="G19" s="92"/>
    </row>
    <row r="20" spans="1:7">
      <c r="A20" s="93"/>
      <c r="B20" s="93"/>
      <c r="C20" s="93"/>
      <c r="D20" s="93"/>
      <c r="E20" s="93"/>
      <c r="F20" s="92"/>
      <c r="G20" s="92"/>
    </row>
    <row r="21" spans="1:7">
      <c r="A21" s="103" t="s">
        <v>35</v>
      </c>
      <c r="B21" s="93"/>
      <c r="C21" s="93"/>
      <c r="D21" s="93"/>
      <c r="E21" s="92"/>
      <c r="F21" s="104" t="s">
        <v>30</v>
      </c>
      <c r="G21" s="92"/>
    </row>
    <row r="22" spans="1:7">
      <c r="A22" s="104" t="s">
        <v>28</v>
      </c>
      <c r="B22" s="93"/>
      <c r="C22" s="93"/>
      <c r="D22" s="92"/>
      <c r="E22" s="105">
        <v>0.15</v>
      </c>
      <c r="F22" s="92"/>
      <c r="G22" s="92"/>
    </row>
    <row r="23" spans="1:7">
      <c r="A23" s="104" t="s">
        <v>29</v>
      </c>
      <c r="B23" s="93"/>
      <c r="C23" s="93"/>
      <c r="D23" s="92"/>
      <c r="E23" s="105">
        <v>0.05</v>
      </c>
      <c r="F23" s="92"/>
      <c r="G23" s="92"/>
    </row>
    <row r="24" spans="1:7">
      <c r="A24" s="92"/>
      <c r="B24" s="93"/>
      <c r="C24" s="93"/>
      <c r="D24" s="92"/>
      <c r="E24" s="92"/>
      <c r="F24" s="92"/>
      <c r="G24" s="92"/>
    </row>
    <row r="25" spans="1:7">
      <c r="A25" s="104" t="s">
        <v>31</v>
      </c>
      <c r="B25" s="93"/>
      <c r="C25" s="93"/>
      <c r="D25" s="93"/>
      <c r="E25" s="93"/>
      <c r="F25" s="92"/>
      <c r="G25" s="92"/>
    </row>
    <row r="26" spans="1:7">
      <c r="A26" s="104" t="s">
        <v>23</v>
      </c>
      <c r="B26" s="90"/>
      <c r="C26" s="93"/>
      <c r="D26" s="93"/>
      <c r="E26" s="93"/>
      <c r="F26" s="92"/>
      <c r="G26" s="92"/>
    </row>
    <row r="27" spans="1:7">
      <c r="A27" s="108" t="s">
        <v>24</v>
      </c>
      <c r="B27" s="93"/>
      <c r="C27" s="93"/>
      <c r="D27" s="93"/>
      <c r="E27" s="93"/>
      <c r="F27" s="92"/>
      <c r="G27" s="92"/>
    </row>
    <row r="28" spans="1:7">
      <c r="A28" s="108" t="s">
        <v>25</v>
      </c>
      <c r="B28" s="93"/>
      <c r="C28" s="108" t="s">
        <v>26</v>
      </c>
      <c r="D28" s="93"/>
      <c r="E28" s="93"/>
      <c r="F28" s="92"/>
      <c r="G28" s="92"/>
    </row>
    <row r="29" spans="1:7">
      <c r="A29" s="108"/>
      <c r="B29" s="93"/>
      <c r="C29" s="108" t="s">
        <v>27</v>
      </c>
      <c r="D29" s="93"/>
      <c r="E29" s="93"/>
      <c r="F29" s="92"/>
      <c r="G29" s="92"/>
    </row>
    <row r="30" spans="1:7">
      <c r="A30" s="104" t="s">
        <v>33</v>
      </c>
      <c r="B30" s="98"/>
      <c r="C30" s="106"/>
      <c r="D30" s="93"/>
      <c r="E30" s="93"/>
      <c r="F30" s="92"/>
      <c r="G30" s="92"/>
    </row>
    <row r="31" spans="1:7">
      <c r="A31" s="104" t="s">
        <v>32</v>
      </c>
      <c r="B31" s="98"/>
      <c r="C31" s="106"/>
      <c r="D31" s="93"/>
      <c r="E31" s="93"/>
      <c r="F31" s="92"/>
      <c r="G31" s="92"/>
    </row>
    <row r="32" spans="1:7">
      <c r="A32" s="104" t="s">
        <v>34</v>
      </c>
      <c r="B32" s="98"/>
      <c r="C32" s="107"/>
      <c r="D32" s="93"/>
      <c r="E32" s="93"/>
      <c r="F32" s="92"/>
      <c r="G32" s="92"/>
    </row>
    <row r="33" spans="1:7">
      <c r="A33" s="92"/>
      <c r="B33" s="92"/>
      <c r="C33" s="92"/>
      <c r="D33" s="92"/>
      <c r="E33" s="92"/>
      <c r="F33" s="92"/>
      <c r="G33" s="92"/>
    </row>
    <row r="34" spans="1:7">
      <c r="E34" s="93"/>
      <c r="F34" s="92"/>
      <c r="G34" s="92"/>
    </row>
    <row r="35" spans="1:7">
      <c r="E35" s="93"/>
      <c r="F35" s="92"/>
      <c r="G35" s="92"/>
    </row>
    <row r="36" spans="1:7">
      <c r="E36" s="93"/>
      <c r="F36" s="92"/>
      <c r="G36" s="92"/>
    </row>
    <row r="37" spans="1:7">
      <c r="A37" s="104"/>
      <c r="B37" s="92"/>
      <c r="C37" s="92"/>
      <c r="D37" s="92"/>
      <c r="E37" s="92"/>
      <c r="F37" s="92"/>
      <c r="G37" s="92"/>
    </row>
    <row r="38" spans="1:7">
      <c r="A38" s="92"/>
      <c r="B38" s="92"/>
      <c r="C38" s="92"/>
      <c r="D38" s="92"/>
      <c r="E38" s="92"/>
      <c r="F38" s="92"/>
      <c r="G38" s="92"/>
    </row>
    <row r="39" spans="1:7">
      <c r="A39" s="92"/>
      <c r="B39" s="92"/>
      <c r="C39" s="92"/>
      <c r="D39" s="92"/>
      <c r="E39" s="92"/>
      <c r="F39" s="92"/>
      <c r="G39" s="9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keterangan PPh dan PPN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2025-03-14T03:36:36Z</cp:lastPrinted>
  <dcterms:created xsi:type="dcterms:W3CDTF">2023-07-31T09:11:00Z</dcterms:created>
  <dcterms:modified xsi:type="dcterms:W3CDTF">2025-08-26T04:12:05Z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EB89C6C01A74494884A264973BAA5AC6_11</vt:lpwstr>
  </property>
  <property fmtid="{D5CDD505-2E9C-101B-9397-08002B2CF9AE}" pid="3" name="KSOProductBuildVer">
    <vt:lpwstr>1033-12.2.0.13201</vt:lpwstr>
  </property>
</Properties>
</file>